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'лист'!$A$1:$H$63</definedName>
  </definedNames>
  <calcPr fullCalcOnLoad="1"/>
</workbook>
</file>

<file path=xl/sharedStrings.xml><?xml version="1.0" encoding="utf-8"?>
<sst xmlns="http://schemas.openxmlformats.org/spreadsheetml/2006/main" count="125" uniqueCount="105">
  <si>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</si>
  <si>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</si>
  <si>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</si>
  <si>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</si>
  <si>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</si>
  <si>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</si>
  <si>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</si>
  <si>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</si>
  <si>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</si>
  <si>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</si>
  <si>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</si>
  <si>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</si>
  <si>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</si>
  <si>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</si>
  <si>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</si>
  <si>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</si>
  <si>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</si>
  <si>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</si>
  <si>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</si>
  <si>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</si>
  <si>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</si>
  <si>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</si>
  <si>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</si>
  <si>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</si>
  <si>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</si>
  <si>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</si>
  <si>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</si>
  <si>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</si>
  <si>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</si>
  <si>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</si>
  <si>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</si>
  <si>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</si>
  <si>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</si>
  <si>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</si>
  <si>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</si>
  <si>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</si>
  <si>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</si>
  <si>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</si>
  <si>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</si>
  <si>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</si>
  <si>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</si>
  <si>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</si>
  <si>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</si>
  <si>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</si>
  <si>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</si>
  <si>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</si>
  <si>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</si>
  <si>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</si>
  <si>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</si>
  <si>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</si>
  <si>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</si>
  <si>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</si>
  <si>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</si>
  <si>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</si>
  <si>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</si>
  <si>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</si>
  <si>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</si>
  <si>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</si>
  <si>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</si>
  <si>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</si>
  <si>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</si>
  <si>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</si>
  <si>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</si>
  <si>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</si>
  <si>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</si>
  <si>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</si>
  <si>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</si>
  <si>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</si>
  <si>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</si>
  <si>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</si>
  <si>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</si>
  <si>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</si>
  <si>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</si>
  <si>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</si>
  <si>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</si>
  <si>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</si>
  <si>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</si>
  <si>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</si>
  <si>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</si>
  <si>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</si>
  <si>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</si>
  <si>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</si>
  <si>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</si>
  <si>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</si>
  <si>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</si>
  <si>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</si>
  <si>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</si>
  <si>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</si>
  <si>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</si>
  <si>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</si>
  <si>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</si>
  <si>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</si>
  <si>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</si>
  <si>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</si>
  <si>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</si>
  <si>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</si>
  <si>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</si>
  <si>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</si>
  <si>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</si>
  <si>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</si>
  <si>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</si>
  <si>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</si>
  <si>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</si>
  <si>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</si>
  <si>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18.08.2014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</si>
</sst>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5" zoomScaleNormal="75" zoomScaleSheetLayoutView="75" workbookViewId="0" topLeftCell="A6">
      <selection activeCell="G16" sqref="G16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7" t="s">
        <v>92</v>
      </c>
      <c r="B4" s="97"/>
      <c r="C4" s="97"/>
      <c r="D4" s="97"/>
      <c r="E4" s="97"/>
      <c r="F4" s="97"/>
      <c r="G4" s="97"/>
      <c r="H4" s="97"/>
    </row>
    <row r="5" spans="1:8" ht="26.25" customHeight="1">
      <c r="A5" s="98" t="s">
        <v>96</v>
      </c>
      <c r="B5" s="98"/>
      <c r="C5" s="98"/>
      <c r="D5" s="98"/>
      <c r="E5" s="98"/>
      <c r="F5" s="98"/>
      <c r="G5" s="98"/>
      <c r="H5" s="98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104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5324946.44</v>
      </c>
      <c r="H10" s="60">
        <f>SUM(G10/F10)</f>
        <v>0.6120628091954023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5358595.58</v>
      </c>
      <c r="H11" s="65">
        <f>SUM(G11/F11)</f>
        <v>0.6123619344738135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5358595.58</v>
      </c>
      <c r="H13" s="65">
        <f>SUM(G13/F13)</f>
        <v>0.2752603249342584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G11+F12-G60</f>
        <v>12604291.93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75" customFormat="1" ht="18.75">
      <c r="A19" s="21"/>
      <c r="B19" s="31"/>
      <c r="C19" s="93"/>
      <c r="D19" s="94"/>
      <c r="E19" s="94"/>
      <c r="F19" s="94"/>
      <c r="G19" s="95"/>
      <c r="H19" s="76"/>
    </row>
    <row r="20" spans="1:8" s="58" customFormat="1" ht="35.25" customHeight="1">
      <c r="A20" s="35" t="s">
        <v>11</v>
      </c>
      <c r="B20" s="21"/>
      <c r="C20" s="37" t="s">
        <v>12</v>
      </c>
      <c r="D20" s="32"/>
      <c r="E20" s="32"/>
      <c r="F20" s="34">
        <f>SUM(F22:F36)+F37</f>
        <v>10935770.8</v>
      </c>
      <c r="G20" s="34">
        <f>SUM(G22:G30)</f>
        <v>2246427.79</v>
      </c>
      <c r="H20" s="77">
        <f aca="true" t="shared" si="0" ref="H20:H48">SUM(G20/F20)</f>
        <v>0.20542016023232673</v>
      </c>
    </row>
    <row r="21" spans="1:8" s="58" customFormat="1" ht="35.25" customHeight="1" hidden="1">
      <c r="A21" s="35"/>
      <c r="B21" s="21"/>
      <c r="C21" s="93"/>
      <c r="D21" s="94"/>
      <c r="E21" s="94"/>
      <c r="F21" s="94"/>
      <c r="G21" s="95"/>
      <c r="H21" s="77"/>
    </row>
    <row r="22" spans="1:8" ht="37.5">
      <c r="A22" s="8" t="s">
        <v>13</v>
      </c>
      <c r="B22" s="25" t="s">
        <v>90</v>
      </c>
      <c r="C22" s="78" t="s">
        <v>14</v>
      </c>
      <c r="D22" s="6"/>
      <c r="E22" s="24">
        <v>2240</v>
      </c>
      <c r="F22" s="6">
        <f>50000</f>
        <v>50000</v>
      </c>
      <c r="G22" s="6">
        <f>4242+4260.18+4302.6+4242+4302.6+3757.2+3211.8</f>
        <v>28318.379999999997</v>
      </c>
      <c r="H22" s="60">
        <f t="shared" si="0"/>
        <v>0.5663676</v>
      </c>
    </row>
    <row r="23" spans="1:8" ht="47.25" customHeight="1">
      <c r="A23" s="8" t="s">
        <v>15</v>
      </c>
      <c r="B23" s="25" t="s">
        <v>90</v>
      </c>
      <c r="C23" s="78" t="s">
        <v>59</v>
      </c>
      <c r="D23" s="6"/>
      <c r="E23" s="24">
        <v>2240</v>
      </c>
      <c r="F23" s="6">
        <v>552375</v>
      </c>
      <c r="G23" s="6">
        <f>368250+18863.2+4233+33548.5+17721+21920.92+87838.38</f>
        <v>552375</v>
      </c>
      <c r="H23" s="60">
        <f t="shared" si="0"/>
        <v>1</v>
      </c>
    </row>
    <row r="24" spans="1:8" ht="75">
      <c r="A24" s="8" t="s">
        <v>16</v>
      </c>
      <c r="B24" s="25" t="s">
        <v>90</v>
      </c>
      <c r="C24" s="79" t="s">
        <v>60</v>
      </c>
      <c r="D24" s="10" t="s">
        <v>17</v>
      </c>
      <c r="E24" s="38">
        <v>2240</v>
      </c>
      <c r="F24" s="6">
        <f>2510000+1000000</f>
        <v>3510000</v>
      </c>
      <c r="G24" s="6">
        <f>135300+93170+29700+65030+98050+91800+46850+99400+72000+26946+33250+67025+11400+60300+96719+41760+14820+82035+174590+4530+33000+10200+92800</f>
        <v>1480675</v>
      </c>
      <c r="H24" s="60">
        <f t="shared" si="0"/>
        <v>0.42184472934472933</v>
      </c>
    </row>
    <row r="25" spans="1:8" ht="37.5">
      <c r="A25" s="8" t="s">
        <v>18</v>
      </c>
      <c r="B25" s="25" t="s">
        <v>90</v>
      </c>
      <c r="C25" s="80" t="s">
        <v>61</v>
      </c>
      <c r="D25" s="6"/>
      <c r="E25" s="39">
        <v>2240</v>
      </c>
      <c r="F25" s="6">
        <v>400000</v>
      </c>
      <c r="G25" s="6">
        <f>28270+38138.8+20619.11+25571.5</f>
        <v>112599.41</v>
      </c>
      <c r="H25" s="60">
        <f t="shared" si="0"/>
        <v>0.281498525</v>
      </c>
    </row>
    <row r="26" spans="1:8" ht="18.75">
      <c r="A26" s="8" t="s">
        <v>19</v>
      </c>
      <c r="B26" s="25" t="s">
        <v>90</v>
      </c>
      <c r="C26" s="80" t="s">
        <v>20</v>
      </c>
      <c r="D26" s="6"/>
      <c r="E26" s="39">
        <v>2240</v>
      </c>
      <c r="F26" s="36">
        <v>282000</v>
      </c>
      <c r="G26" s="6">
        <f>15040</f>
        <v>15040</v>
      </c>
      <c r="H26" s="60">
        <f t="shared" si="0"/>
        <v>0.05333333333333334</v>
      </c>
    </row>
    <row r="27" spans="1:8" ht="37.5">
      <c r="A27" s="8" t="s">
        <v>21</v>
      </c>
      <c r="B27" s="25" t="s">
        <v>90</v>
      </c>
      <c r="C27" s="81" t="s">
        <v>22</v>
      </c>
      <c r="D27" s="6" t="s">
        <v>23</v>
      </c>
      <c r="E27" s="39">
        <v>2240</v>
      </c>
      <c r="F27" s="36">
        <v>300000</v>
      </c>
      <c r="G27" s="6">
        <f>57420</f>
        <v>57420</v>
      </c>
      <c r="H27" s="60">
        <f t="shared" si="0"/>
        <v>0.1914</v>
      </c>
    </row>
    <row r="28" spans="1:8" ht="93.75">
      <c r="A28" s="8" t="s">
        <v>24</v>
      </c>
      <c r="B28" s="25"/>
      <c r="C28" s="80" t="s">
        <v>99</v>
      </c>
      <c r="D28" s="26"/>
      <c r="E28" s="40">
        <v>3122</v>
      </c>
      <c r="F28" s="82">
        <v>1040000</v>
      </c>
      <c r="G28" s="6"/>
      <c r="H28" s="60">
        <f t="shared" si="0"/>
        <v>0</v>
      </c>
    </row>
    <row r="29" spans="1:8" ht="37.5">
      <c r="A29" s="8" t="s">
        <v>25</v>
      </c>
      <c r="B29" s="25"/>
      <c r="C29" s="80" t="s">
        <v>82</v>
      </c>
      <c r="D29" s="26"/>
      <c r="E29" s="40">
        <v>3122</v>
      </c>
      <c r="F29" s="82">
        <v>790000</v>
      </c>
      <c r="G29" s="6"/>
      <c r="H29" s="60">
        <f t="shared" si="0"/>
        <v>0</v>
      </c>
    </row>
    <row r="30" spans="1:8" ht="37.5">
      <c r="A30" s="8" t="s">
        <v>26</v>
      </c>
      <c r="B30" s="25"/>
      <c r="C30" s="80" t="s">
        <v>83</v>
      </c>
      <c r="D30" s="6"/>
      <c r="E30" s="40">
        <v>3122</v>
      </c>
      <c r="F30" s="82">
        <v>2000000</v>
      </c>
      <c r="G30" s="6"/>
      <c r="H30" s="60">
        <f t="shared" si="0"/>
        <v>0</v>
      </c>
    </row>
    <row r="31" spans="1:8" ht="37.5">
      <c r="A31" s="8" t="s">
        <v>29</v>
      </c>
      <c r="B31" s="25"/>
      <c r="C31" s="80" t="s">
        <v>84</v>
      </c>
      <c r="D31" s="6"/>
      <c r="E31" s="40">
        <v>3122</v>
      </c>
      <c r="F31" s="82">
        <v>1120000</v>
      </c>
      <c r="G31" s="6"/>
      <c r="H31" s="60">
        <f t="shared" si="0"/>
        <v>0</v>
      </c>
    </row>
    <row r="32" spans="1:8" ht="37.5">
      <c r="A32" s="8" t="s">
        <v>31</v>
      </c>
      <c r="B32" s="25"/>
      <c r="C32" s="80" t="s">
        <v>85</v>
      </c>
      <c r="D32" s="6" t="s">
        <v>27</v>
      </c>
      <c r="E32" s="40">
        <v>3110</v>
      </c>
      <c r="F32" s="82">
        <v>500000</v>
      </c>
      <c r="G32" s="6"/>
      <c r="H32" s="60">
        <f t="shared" si="0"/>
        <v>0</v>
      </c>
    </row>
    <row r="33" spans="1:8" ht="37.5" hidden="1">
      <c r="A33" s="8" t="s">
        <v>33</v>
      </c>
      <c r="B33" s="25"/>
      <c r="C33" s="11" t="s">
        <v>62</v>
      </c>
      <c r="D33" s="6" t="s">
        <v>28</v>
      </c>
      <c r="E33" s="40"/>
      <c r="F33" s="83"/>
      <c r="G33" s="6"/>
      <c r="H33" s="60" t="e">
        <f t="shared" si="0"/>
        <v>#DIV/0!</v>
      </c>
    </row>
    <row r="34" spans="1:8" ht="37.5" hidden="1">
      <c r="A34" s="8" t="s">
        <v>34</v>
      </c>
      <c r="B34" s="25"/>
      <c r="C34" s="11" t="s">
        <v>63</v>
      </c>
      <c r="D34" s="6" t="s">
        <v>30</v>
      </c>
      <c r="E34" s="40"/>
      <c r="F34" s="83"/>
      <c r="G34" s="6"/>
      <c r="H34" s="60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96" t="s">
        <v>32</v>
      </c>
      <c r="E35" s="40"/>
      <c r="F35" s="83"/>
      <c r="G35" s="6"/>
      <c r="H35" s="60" t="e">
        <f t="shared" si="0"/>
        <v>#DIV/0!</v>
      </c>
    </row>
    <row r="36" spans="1:8" ht="56.25" hidden="1">
      <c r="A36" s="8" t="s">
        <v>65</v>
      </c>
      <c r="B36" s="25"/>
      <c r="C36" s="11" t="s">
        <v>66</v>
      </c>
      <c r="D36" s="96"/>
      <c r="E36" s="40"/>
      <c r="F36" s="83"/>
      <c r="G36" s="6"/>
      <c r="H36" s="60" t="e">
        <f t="shared" si="0"/>
        <v>#DIV/0!</v>
      </c>
    </row>
    <row r="37" spans="1:8" ht="37.5">
      <c r="A37" s="8" t="s">
        <v>33</v>
      </c>
      <c r="B37" s="25"/>
      <c r="C37" s="80" t="s">
        <v>101</v>
      </c>
      <c r="D37" s="6"/>
      <c r="E37" s="82">
        <v>391395.8</v>
      </c>
      <c r="F37" s="82">
        <v>391395.8</v>
      </c>
      <c r="G37" s="6"/>
      <c r="H37" s="60">
        <f t="shared" si="0"/>
        <v>0</v>
      </c>
    </row>
    <row r="38" spans="1:8" ht="18.75">
      <c r="A38" s="41" t="s">
        <v>36</v>
      </c>
      <c r="B38" s="42"/>
      <c r="C38" s="37" t="s">
        <v>37</v>
      </c>
      <c r="D38" s="32"/>
      <c r="E38" s="32"/>
      <c r="F38" s="34">
        <f>F39+F46</f>
        <v>6533999.9399999995</v>
      </c>
      <c r="G38" s="34">
        <f>G39+G46</f>
        <v>1014139.4500000001</v>
      </c>
      <c r="H38" s="77">
        <f t="shared" si="0"/>
        <v>0.15520958973256435</v>
      </c>
    </row>
    <row r="39" spans="1:8" ht="54.75" customHeight="1">
      <c r="A39" s="41"/>
      <c r="B39" s="42"/>
      <c r="C39" s="90" t="s">
        <v>100</v>
      </c>
      <c r="D39" s="90"/>
      <c r="E39" s="90"/>
      <c r="F39" s="91">
        <f>F40+F41+F42+F43+F44+F45</f>
        <v>4243645.9399999995</v>
      </c>
      <c r="G39" s="92">
        <f>G40+G41+G42+G43+G44+G45</f>
        <v>1014139.4500000001</v>
      </c>
      <c r="H39" s="77">
        <f t="shared" si="0"/>
        <v>0.23897833710415534</v>
      </c>
    </row>
    <row r="40" spans="1:8" ht="43.5" customHeight="1">
      <c r="A40" s="8" t="s">
        <v>38</v>
      </c>
      <c r="B40" s="25" t="s">
        <v>90</v>
      </c>
      <c r="C40" s="84" t="s">
        <v>67</v>
      </c>
      <c r="D40" s="6"/>
      <c r="E40" s="39">
        <v>2210</v>
      </c>
      <c r="F40" s="82">
        <v>1664000</v>
      </c>
      <c r="G40" s="6">
        <v>424320</v>
      </c>
      <c r="H40" s="60">
        <f t="shared" si="0"/>
        <v>0.255</v>
      </c>
    </row>
    <row r="41" spans="1:8" ht="25.5" customHeight="1">
      <c r="A41" s="8" t="s">
        <v>39</v>
      </c>
      <c r="B41" s="25" t="s">
        <v>90</v>
      </c>
      <c r="C41" s="84" t="s">
        <v>68</v>
      </c>
      <c r="D41" s="6"/>
      <c r="E41" s="39">
        <v>2210</v>
      </c>
      <c r="F41" s="82">
        <f>200000+80000</f>
        <v>280000</v>
      </c>
      <c r="G41" s="6"/>
      <c r="H41" s="60">
        <f t="shared" si="0"/>
        <v>0</v>
      </c>
    </row>
    <row r="42" spans="1:8" ht="37.5">
      <c r="A42" s="8" t="s">
        <v>40</v>
      </c>
      <c r="B42" s="25" t="s">
        <v>90</v>
      </c>
      <c r="C42" s="80" t="s">
        <v>69</v>
      </c>
      <c r="D42" s="6"/>
      <c r="E42" s="39">
        <v>2240</v>
      </c>
      <c r="F42" s="82">
        <v>99999.94</v>
      </c>
      <c r="G42" s="6">
        <f>9999.94+24999.48+20832.9+20832.9+23332.85</f>
        <v>99998.07</v>
      </c>
      <c r="H42" s="60">
        <f t="shared" si="0"/>
        <v>0.99998129998878</v>
      </c>
    </row>
    <row r="43" spans="1:8" ht="35.25" customHeight="1">
      <c r="A43" s="8" t="s">
        <v>41</v>
      </c>
      <c r="B43" s="25" t="s">
        <v>90</v>
      </c>
      <c r="C43" s="84" t="s">
        <v>70</v>
      </c>
      <c r="D43" s="6"/>
      <c r="E43" s="39">
        <v>3110</v>
      </c>
      <c r="F43" s="33">
        <v>600000</v>
      </c>
      <c r="G43" s="85"/>
      <c r="H43" s="60">
        <f t="shared" si="0"/>
        <v>0</v>
      </c>
    </row>
    <row r="44" spans="1:8" ht="23.25" customHeight="1">
      <c r="A44" s="27" t="s">
        <v>42</v>
      </c>
      <c r="B44" s="25" t="s">
        <v>90</v>
      </c>
      <c r="C44" s="84" t="s">
        <v>43</v>
      </c>
      <c r="D44" s="6"/>
      <c r="E44" s="39">
        <v>2240</v>
      </c>
      <c r="F44" s="33">
        <v>600000</v>
      </c>
      <c r="G44" s="6">
        <f>22980+46368+22032+30228+49445.7+33307.68</f>
        <v>204361.38</v>
      </c>
      <c r="H44" s="60">
        <f t="shared" si="0"/>
        <v>0.3406023</v>
      </c>
    </row>
    <row r="45" spans="1:8" ht="26.25" customHeight="1">
      <c r="A45" s="27" t="s">
        <v>44</v>
      </c>
      <c r="B45" s="25"/>
      <c r="C45" s="80" t="s">
        <v>88</v>
      </c>
      <c r="D45" s="6"/>
      <c r="E45" s="39">
        <v>3142</v>
      </c>
      <c r="F45" s="6">
        <f>3000000-2000354</f>
        <v>999646</v>
      </c>
      <c r="G45" s="6">
        <v>285460</v>
      </c>
      <c r="H45" s="60">
        <f t="shared" si="0"/>
        <v>0.2855610886253734</v>
      </c>
    </row>
    <row r="46" spans="1:8" ht="39" customHeight="1">
      <c r="A46" s="27"/>
      <c r="B46" s="25"/>
      <c r="C46" s="90" t="s">
        <v>102</v>
      </c>
      <c r="D46" s="90"/>
      <c r="E46" s="90"/>
      <c r="F46" s="92">
        <f>F47+F48</f>
        <v>2290354</v>
      </c>
      <c r="G46" s="92">
        <f>G47+G48</f>
        <v>0</v>
      </c>
      <c r="H46" s="60">
        <f t="shared" si="0"/>
        <v>0</v>
      </c>
    </row>
    <row r="47" spans="1:8" ht="37.5">
      <c r="A47" s="27" t="s">
        <v>72</v>
      </c>
      <c r="B47" s="25"/>
      <c r="C47" s="80" t="s">
        <v>87</v>
      </c>
      <c r="D47" s="6"/>
      <c r="E47" s="39">
        <v>3122</v>
      </c>
      <c r="F47" s="6">
        <v>290000</v>
      </c>
      <c r="G47" s="6"/>
      <c r="H47" s="60">
        <f t="shared" si="0"/>
        <v>0</v>
      </c>
    </row>
    <row r="48" spans="1:8" ht="40.5" customHeight="1">
      <c r="A48" s="27" t="s">
        <v>86</v>
      </c>
      <c r="B48" s="25"/>
      <c r="C48" s="87" t="s">
        <v>103</v>
      </c>
      <c r="D48" s="45"/>
      <c r="E48" s="46"/>
      <c r="F48" s="86">
        <v>2000354</v>
      </c>
      <c r="G48" s="6"/>
      <c r="H48" s="60">
        <f t="shared" si="0"/>
        <v>0</v>
      </c>
    </row>
    <row r="49" spans="1:8" ht="40.5" customHeight="1" hidden="1">
      <c r="A49" s="27" t="s">
        <v>86</v>
      </c>
      <c r="B49" s="43" t="s">
        <v>90</v>
      </c>
      <c r="C49" s="87" t="s">
        <v>71</v>
      </c>
      <c r="D49" s="6"/>
      <c r="E49" s="39">
        <v>2240</v>
      </c>
      <c r="F49" s="86"/>
      <c r="G49" s="6"/>
      <c r="H49" s="60"/>
    </row>
    <row r="50" spans="1:8" ht="40.5" customHeight="1">
      <c r="A50" s="41" t="s">
        <v>45</v>
      </c>
      <c r="B50" s="42"/>
      <c r="C50" s="88" t="s">
        <v>46</v>
      </c>
      <c r="D50" s="32"/>
      <c r="E50" s="32"/>
      <c r="F50" s="34">
        <f>SUM(F51:F52)</f>
        <v>90000</v>
      </c>
      <c r="G50" s="34">
        <f>SUM(G52)</f>
        <v>0</v>
      </c>
      <c r="H50" s="77">
        <f aca="true" t="shared" si="1" ref="H50:H60">SUM(G50/F50)</f>
        <v>0</v>
      </c>
    </row>
    <row r="51" spans="1:8" ht="43.5" customHeight="1">
      <c r="A51" s="8" t="s">
        <v>47</v>
      </c>
      <c r="B51" s="25" t="s">
        <v>90</v>
      </c>
      <c r="C51" s="81" t="s">
        <v>48</v>
      </c>
      <c r="D51" s="32"/>
      <c r="E51" s="44">
        <v>2240</v>
      </c>
      <c r="F51" s="33">
        <v>40000</v>
      </c>
      <c r="G51" s="34"/>
      <c r="H51" s="60">
        <f t="shared" si="1"/>
        <v>0</v>
      </c>
    </row>
    <row r="52" spans="1:8" ht="24.75" customHeight="1">
      <c r="A52" s="8" t="s">
        <v>73</v>
      </c>
      <c r="B52" s="25" t="s">
        <v>90</v>
      </c>
      <c r="C52" s="89" t="s">
        <v>74</v>
      </c>
      <c r="D52" s="6"/>
      <c r="E52" s="39">
        <v>2210</v>
      </c>
      <c r="F52" s="86">
        <v>50000</v>
      </c>
      <c r="G52" s="6"/>
      <c r="H52" s="60">
        <f t="shared" si="1"/>
        <v>0</v>
      </c>
    </row>
    <row r="53" spans="1:8" ht="18.75">
      <c r="A53" s="41" t="s">
        <v>49</v>
      </c>
      <c r="B53" s="42"/>
      <c r="C53" s="37" t="s">
        <v>50</v>
      </c>
      <c r="D53" s="32"/>
      <c r="E53" s="32"/>
      <c r="F53" s="34">
        <f>SUM(F54:F59)</f>
        <v>1907602.8499999999</v>
      </c>
      <c r="G53" s="34">
        <f>SUM(G54:G59)</f>
        <v>210410</v>
      </c>
      <c r="H53" s="77">
        <f t="shared" si="1"/>
        <v>0.11030073686459423</v>
      </c>
    </row>
    <row r="54" spans="1:8" ht="37.5">
      <c r="A54" s="8" t="s">
        <v>51</v>
      </c>
      <c r="B54" s="25" t="s">
        <v>90</v>
      </c>
      <c r="C54" s="89" t="s">
        <v>95</v>
      </c>
      <c r="D54" s="6"/>
      <c r="E54" s="39">
        <v>2210</v>
      </c>
      <c r="F54" s="82">
        <v>106000</v>
      </c>
      <c r="G54" s="6">
        <f>16000</f>
        <v>16000</v>
      </c>
      <c r="H54" s="60">
        <f t="shared" si="1"/>
        <v>0.1509433962264151</v>
      </c>
    </row>
    <row r="55" spans="1:8" ht="40.5" customHeight="1">
      <c r="A55" s="27" t="s">
        <v>52</v>
      </c>
      <c r="B55" s="25" t="s">
        <v>90</v>
      </c>
      <c r="C55" s="89" t="s">
        <v>75</v>
      </c>
      <c r="D55" s="21"/>
      <c r="E55" s="38" t="s">
        <v>98</v>
      </c>
      <c r="F55" s="82">
        <f>672145.06+856673.59-391395.8</f>
        <v>1137422.8499999999</v>
      </c>
      <c r="G55" s="6">
        <f>95860+98550</f>
        <v>194410</v>
      </c>
      <c r="H55" s="60">
        <f t="shared" si="1"/>
        <v>0.17092148271858618</v>
      </c>
    </row>
    <row r="56" spans="1:8" ht="40.5" customHeight="1">
      <c r="A56" s="27" t="s">
        <v>53</v>
      </c>
      <c r="B56" s="25" t="s">
        <v>90</v>
      </c>
      <c r="C56" s="89" t="s">
        <v>76</v>
      </c>
      <c r="D56" s="21"/>
      <c r="E56" s="39">
        <v>2240</v>
      </c>
      <c r="F56" s="82">
        <v>94180</v>
      </c>
      <c r="G56" s="6"/>
      <c r="H56" s="60">
        <f t="shared" si="1"/>
        <v>0</v>
      </c>
    </row>
    <row r="57" spans="1:8" ht="39" customHeight="1">
      <c r="A57" s="27" t="s">
        <v>54</v>
      </c>
      <c r="B57" s="25" t="s">
        <v>90</v>
      </c>
      <c r="C57" s="89" t="s">
        <v>77</v>
      </c>
      <c r="D57" s="21"/>
      <c r="E57" s="24">
        <v>2240</v>
      </c>
      <c r="F57" s="82">
        <v>100000</v>
      </c>
      <c r="G57" s="6"/>
      <c r="H57" s="60">
        <f t="shared" si="1"/>
        <v>0</v>
      </c>
    </row>
    <row r="58" spans="1:8" ht="40.5" customHeight="1">
      <c r="A58" s="8" t="s">
        <v>55</v>
      </c>
      <c r="B58" s="25" t="s">
        <v>90</v>
      </c>
      <c r="C58" s="89" t="s">
        <v>78</v>
      </c>
      <c r="D58" s="21"/>
      <c r="E58" s="24">
        <v>3210</v>
      </c>
      <c r="F58" s="82">
        <f>350000+120000</f>
        <v>470000</v>
      </c>
      <c r="G58" s="6"/>
      <c r="H58" s="60">
        <f t="shared" si="1"/>
        <v>0</v>
      </c>
    </row>
    <row r="59" spans="1:8" ht="37.5" hidden="1">
      <c r="A59" s="27" t="s">
        <v>79</v>
      </c>
      <c r="B59" s="25"/>
      <c r="C59" s="11" t="s">
        <v>80</v>
      </c>
      <c r="D59" s="45"/>
      <c r="E59" s="46">
        <v>3142</v>
      </c>
      <c r="F59" s="83"/>
      <c r="G59" s="6"/>
      <c r="H59" s="60" t="e">
        <f t="shared" si="1"/>
        <v>#DIV/0!</v>
      </c>
    </row>
    <row r="60" spans="1:8" ht="18.75">
      <c r="A60" s="51"/>
      <c r="B60" s="47"/>
      <c r="C60" s="52" t="s">
        <v>56</v>
      </c>
      <c r="D60" s="50"/>
      <c r="E60" s="50"/>
      <c r="F60" s="63">
        <f>SUM(F20+F38+F50+F53)</f>
        <v>19467373.590000004</v>
      </c>
      <c r="G60" s="63">
        <f>SUM(G50+G53+G38+G20)</f>
        <v>3470977.24</v>
      </c>
      <c r="H60" s="65">
        <f t="shared" si="1"/>
        <v>0.178297150560822</v>
      </c>
    </row>
    <row r="61" spans="1:8" ht="18.75">
      <c r="A61" s="12"/>
      <c r="B61" s="13"/>
      <c r="C61" s="14"/>
      <c r="D61" s="15"/>
      <c r="E61" s="15"/>
      <c r="F61" s="16"/>
      <c r="G61" s="13"/>
      <c r="H61" s="7"/>
    </row>
    <row r="62" spans="1:8" ht="18.75">
      <c r="A62" s="17" t="s">
        <v>57</v>
      </c>
      <c r="B62" s="17"/>
      <c r="C62" s="17"/>
      <c r="D62" s="7"/>
      <c r="E62" s="7"/>
      <c r="F62" s="18"/>
      <c r="G62" s="7"/>
      <c r="H62" s="7"/>
    </row>
    <row r="63" spans="1:8" ht="18.75">
      <c r="A63" s="17" t="s">
        <v>58</v>
      </c>
      <c r="B63" s="17"/>
      <c r="C63" s="17"/>
      <c r="D63" s="13"/>
      <c r="E63" s="13"/>
      <c r="F63" s="19"/>
      <c r="G63" s="13"/>
      <c r="H63" s="7"/>
    </row>
  </sheetData>
  <mergeCells count="5">
    <mergeCell ref="C21:G21"/>
    <mergeCell ref="D35:D36"/>
    <mergeCell ref="A4:H4"/>
    <mergeCell ref="A5:H5"/>
    <mergeCell ref="C19:G19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2014-08-18T13:37:05Z</cp:lastPrinted>
  <dcterms:created xsi:type="dcterms:W3CDTF">2013-11-11T09:09:31Z</dcterms:created>
  <dcterms:modified xsi:type="dcterms:W3CDTF">2014-08-18T13:37:16Z</dcterms:modified>
  <cp:category/>
  <cp:version/>
  <cp:contentType/>
  <cp:contentStatus/>
</cp:coreProperties>
</file>